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35" activeTab="0"/>
  </bookViews>
  <sheets>
    <sheet name="таблица 1" sheetId="1" r:id="rId1"/>
    <sheet name="Таблица 2" sheetId="2" r:id="rId2"/>
    <sheet name="Таблица 3" sheetId="3" r:id="rId3"/>
    <sheet name="налоговый потенциал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<sst xmlns="http://schemas.openxmlformats.org/spreadsheetml/2006/main" count="80" uniqueCount="56">
  <si>
    <t>Наименование поселений</t>
  </si>
  <si>
    <t>Средняя численность населения муниципального района (гр2/число поселений) считается для всех поселений общая</t>
  </si>
  <si>
    <t>Коэффициент масштаба гр.4= (0,6* гр.2+0,4* гр.3)/гр.2</t>
  </si>
  <si>
    <t>Численность населения, прож.в насел.пунктах менее 500 чел. (тыс.чел.)</t>
  </si>
  <si>
    <t>Удельный вес гр.5 в гр.2</t>
  </si>
  <si>
    <t>Коэффициент дисперсности</t>
  </si>
  <si>
    <t>Радищевское г/поселение</t>
  </si>
  <si>
    <t>Октябрьское с/поселение</t>
  </si>
  <si>
    <t>Ореховское с/поселение</t>
  </si>
  <si>
    <t>Дмитриевское с/поселение</t>
  </si>
  <si>
    <t>Калиновское с/поселение</t>
  </si>
  <si>
    <t>Итого</t>
  </si>
  <si>
    <t>Коэффициент дисперсности гр.7=1+гр.6</t>
  </si>
  <si>
    <t>Расходы на оплату коммунальных услуг, утверждённые на очередной финансовый год (тыс.руб.)</t>
  </si>
  <si>
    <t>Коэффициент стоимости коммунальных услуг для бюджетных учреждений гр.9=(гр.8/гр.2/(гр.8 всего/гр.2всего)</t>
  </si>
  <si>
    <t>Таблица 1</t>
  </si>
  <si>
    <t>Численность постоянного населения поселения на 01.01.2020      (тыс. чел.)</t>
  </si>
  <si>
    <t>Таблица 2</t>
  </si>
  <si>
    <t>Доля расходов на аппарат в расходах вошедших в репрезентативную систему (общая для всех поселений)</t>
  </si>
  <si>
    <t>Коэффициент масштаба</t>
  </si>
  <si>
    <t>Доля расходов на культуру в расходах вошедших в репрезентативную систему (общая для всех поселений)</t>
  </si>
  <si>
    <t xml:space="preserve">Контингент
(численность постоянного населения)
</t>
  </si>
  <si>
    <t xml:space="preserve">ИБР по аппарату
(гр.4 по поселению/гр.4
всего)
</t>
  </si>
  <si>
    <t xml:space="preserve">Контингент
(численность постоянного населения
</t>
  </si>
  <si>
    <t xml:space="preserve">Коэффициент масштаба
</t>
  </si>
  <si>
    <t xml:space="preserve">Коэффициент
стоимости
коммунальных услуг
</t>
  </si>
  <si>
    <t xml:space="preserve">ИБР по культуре
гр.8*9*10/
гр.8*9*10
всего
</t>
  </si>
  <si>
    <t>Аппарат</t>
  </si>
  <si>
    <t>Культура</t>
  </si>
  <si>
    <t>ЖКХ</t>
  </si>
  <si>
    <t>Прочие</t>
  </si>
  <si>
    <t>Доля расходов ЖКХ в расходах вошедших в репрезентативную систему (общая для всех поселений)</t>
  </si>
  <si>
    <t>Коэффициент
стоимости
коммунальных услуг</t>
  </si>
  <si>
    <t xml:space="preserve">ИБР по ЖКХ
гр.(14*15)/
 (14*15)
всего
</t>
  </si>
  <si>
    <t xml:space="preserve">ИБР по поселению
Гр.(2*5)+(6*11)+(12*
16)+(17*21)
</t>
  </si>
  <si>
    <t>Доля по прочим расходам в расходах вошедших в репрезентативную систему (общая для всех поселений)</t>
  </si>
  <si>
    <t xml:space="preserve">ИБР по прочим
Гр.(19*20)/(19*20 всего)
</t>
  </si>
  <si>
    <t>Таблица3</t>
  </si>
  <si>
    <t xml:space="preserve">Доходный потенциал на душу населения
(руб.) гр.3/гр.2
</t>
  </si>
  <si>
    <t>Индекс доходного потенциала (гр.4/гр.4всего)</t>
  </si>
  <si>
    <t>Индекс бюджетных расходов поселения</t>
  </si>
  <si>
    <t>Бюджетная обеспеченность (гр.5/гр.6)</t>
  </si>
  <si>
    <t>Объём средств, необходимый для доведения бюджетной обеспеченности до среднерайонного уровня (прогноз доходов по всем поселениям с учётом субвенций на вырвнивание из областного ФК*(1-гр.7) * (гр.6*гр.2)</t>
  </si>
  <si>
    <t xml:space="preserve">Расчёт коэффициентов удорожания, применяемых для расчёта индекса бюджетных расходов на 2022 год. </t>
  </si>
  <si>
    <t>Численность постоянного населения поселения на 01.01.2021      (тыс. чел.)</t>
  </si>
  <si>
    <t>Доходный потенциал на 2022 год по поселениям, рассчитанный по формуле (тыс. руб.)</t>
  </si>
  <si>
    <t xml:space="preserve">Расчёт  индекса бюджетных расходов поселений на 2022 год. </t>
  </si>
  <si>
    <t xml:space="preserve">Расчёт дотации из районного фонда финансовой поддержки на 2022 год. </t>
  </si>
  <si>
    <t>Наименование муниципальных образований</t>
  </si>
  <si>
    <t>НДФЛ</t>
  </si>
  <si>
    <t>Налог на имущество физ.лиц</t>
  </si>
  <si>
    <t>Земельный налог</t>
  </si>
  <si>
    <t>Дотации за счет субвенций из областного фонда компенсаций</t>
  </si>
  <si>
    <t>Всего по поселениям</t>
  </si>
  <si>
    <t>Расчёт налогового потенциала на 2022 год</t>
  </si>
  <si>
    <t>Налоговый потенциал на 2022 год по поселениям, расчитанный по формуле(тыс.руб.)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</si>
</sst>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3" fontId="1" fillId="34" borderId="10" xfId="0" applyNumberFormat="1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0" xfId="0" applyFont="1" applyFill="1" applyBorder="1" applyAlignment="1">
      <alignment/>
    </xf>
    <xf numFmtId="172" fontId="25" fillId="34" borderId="10" xfId="0" applyNumberFormat="1" applyFont="1" applyFill="1" applyBorder="1" applyAlignment="1">
      <alignment/>
    </xf>
    <xf numFmtId="2" fontId="25" fillId="34" borderId="10" xfId="0" applyNumberFormat="1" applyFont="1" applyFill="1" applyBorder="1" applyAlignment="1">
      <alignment/>
    </xf>
    <xf numFmtId="173" fontId="25" fillId="34" borderId="10" xfId="0" applyNumberFormat="1" applyFont="1" applyFill="1" applyBorder="1" applyAlignment="1">
      <alignment/>
    </xf>
    <xf numFmtId="173" fontId="26" fillId="34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4" fontId="25" fillId="34" borderId="0" xfId="0" applyNumberFormat="1" applyFont="1" applyFill="1" applyAlignment="1">
      <alignment/>
    </xf>
    <xf numFmtId="0" fontId="25" fillId="34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vesik_EA\Documents\&#1041;&#1070;&#1044;&#1046;&#1045;&#1058;%202021\&#1042;%20-7%20%20&#1056;&#1072;&#1089;&#1095;&#1077;&#1090;%20&#1092;&#1080;&#1085;.&#1087;&#1086;&#1084;.&#1087;&#1086;&#1089;&#1077;&#1083;&#1077;&#1085;&#1080;&#1103;&#1084;%20&#1085;&#1072;%202021%20&#1075;&#1086;&#1076;%20&#1089;%20&#1087;&#1086;&#1090;&#1088;&#1077;&#1073;%20&#1087;&#1086;%20&#1082;.&#1091;&#108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 распределения дотации"/>
      <sheetName val="Налоговый потенциал"/>
      <sheetName val="Расчёт коэф-в"/>
      <sheetName val="ИБР"/>
      <sheetName val="за счет субвенций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14.25390625" style="3" customWidth="1"/>
    <col min="2" max="2" width="13.875" style="3" customWidth="1"/>
    <col min="3" max="3" width="16.00390625" style="3" customWidth="1"/>
    <col min="4" max="4" width="14.375" style="3" customWidth="1"/>
    <col min="5" max="5" width="13.375" style="21" customWidth="1"/>
    <col min="6" max="6" width="12.875" style="3" customWidth="1"/>
    <col min="7" max="7" width="13.00390625" style="3" customWidth="1"/>
    <col min="8" max="8" width="15.375" style="3" customWidth="1"/>
    <col min="9" max="9" width="16.625" style="3" customWidth="1"/>
    <col min="10" max="16384" width="9.125" style="3" customWidth="1"/>
  </cols>
  <sheetData>
    <row r="1" spans="1:9" ht="14.25">
      <c r="A1" s="28" t="s">
        <v>43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1"/>
      <c r="B2" s="2"/>
      <c r="C2" s="2"/>
      <c r="D2" s="1"/>
      <c r="E2" s="15"/>
      <c r="F2" s="1"/>
      <c r="G2" s="1"/>
      <c r="H2" s="1"/>
      <c r="I2" s="1"/>
    </row>
    <row r="3" spans="1:9" ht="12.75">
      <c r="A3" s="1"/>
      <c r="B3" s="2"/>
      <c r="C3" s="2"/>
      <c r="D3" s="1"/>
      <c r="E3" s="15"/>
      <c r="F3" s="1"/>
      <c r="G3" s="1"/>
      <c r="H3" s="1"/>
      <c r="I3" s="13" t="s">
        <v>15</v>
      </c>
    </row>
    <row r="4" spans="1:9" ht="101.25" customHeight="1">
      <c r="A4" s="4" t="s">
        <v>0</v>
      </c>
      <c r="B4" s="4" t="s">
        <v>44</v>
      </c>
      <c r="C4" s="4" t="s">
        <v>1</v>
      </c>
      <c r="D4" s="4" t="s">
        <v>2</v>
      </c>
      <c r="E4" s="16" t="s">
        <v>3</v>
      </c>
      <c r="F4" s="4" t="s">
        <v>4</v>
      </c>
      <c r="G4" s="4" t="s">
        <v>12</v>
      </c>
      <c r="H4" s="4" t="s">
        <v>13</v>
      </c>
      <c r="I4" s="4" t="s">
        <v>14</v>
      </c>
    </row>
    <row r="5" spans="1:9" ht="12.75">
      <c r="A5" s="5">
        <v>1</v>
      </c>
      <c r="B5" s="5">
        <v>2</v>
      </c>
      <c r="C5" s="5">
        <v>3</v>
      </c>
      <c r="D5" s="5">
        <v>4</v>
      </c>
      <c r="E5" s="17">
        <v>5</v>
      </c>
      <c r="F5" s="5">
        <v>6</v>
      </c>
      <c r="G5" s="5">
        <v>7</v>
      </c>
      <c r="H5" s="5">
        <v>8</v>
      </c>
      <c r="I5" s="5">
        <v>9</v>
      </c>
    </row>
    <row r="6" spans="1:9" ht="25.5">
      <c r="A6" s="6" t="s">
        <v>6</v>
      </c>
      <c r="B6" s="8">
        <v>5182</v>
      </c>
      <c r="C6" s="11">
        <f>B11/5</f>
        <v>2370.6</v>
      </c>
      <c r="D6" s="12">
        <f>(0.6*B6+0.4*C6)/5247</f>
        <v>0.7732875929102343</v>
      </c>
      <c r="E6" s="18">
        <v>663</v>
      </c>
      <c r="F6" s="12">
        <f aca="true" t="shared" si="0" ref="F6:F11">E6/B6</f>
        <v>0.12794287919722114</v>
      </c>
      <c r="G6" s="12">
        <f aca="true" t="shared" si="1" ref="G6:G11">1+F6</f>
        <v>1.1279428791972212</v>
      </c>
      <c r="H6" s="32">
        <v>2025</v>
      </c>
      <c r="I6" s="12">
        <f>(H6/B6)/(H11/B11)</f>
        <v>0.9814729112360181</v>
      </c>
    </row>
    <row r="7" spans="1:9" ht="25.5">
      <c r="A7" s="6" t="s">
        <v>7</v>
      </c>
      <c r="B7" s="9">
        <v>2481</v>
      </c>
      <c r="C7" s="11">
        <f>B11/5</f>
        <v>2370.6</v>
      </c>
      <c r="D7" s="12">
        <f>(0.6*B7+0.4*C7)/2542</f>
        <v>0.958630999213218</v>
      </c>
      <c r="E7" s="19">
        <v>955</v>
      </c>
      <c r="F7" s="12">
        <f t="shared" si="0"/>
        <v>0.38492543329302703</v>
      </c>
      <c r="G7" s="12">
        <f t="shared" si="1"/>
        <v>1.384925433293027</v>
      </c>
      <c r="H7" s="33">
        <v>1116</v>
      </c>
      <c r="I7" s="12">
        <f>(H7/B7)/(H11/B11)</f>
        <v>1.1297650331445308</v>
      </c>
    </row>
    <row r="8" spans="1:9" ht="25.5">
      <c r="A8" s="6" t="s">
        <v>8</v>
      </c>
      <c r="B8" s="9">
        <v>1688</v>
      </c>
      <c r="C8" s="11">
        <f>B11/5</f>
        <v>2370.6</v>
      </c>
      <c r="D8" s="12">
        <f>(0.6*B8+0.4*C8)/1721</f>
        <v>1.1394770482277745</v>
      </c>
      <c r="E8" s="19">
        <v>284</v>
      </c>
      <c r="F8" s="12">
        <f t="shared" si="0"/>
        <v>0.16824644549763032</v>
      </c>
      <c r="G8" s="12">
        <f t="shared" si="1"/>
        <v>1.1682464454976302</v>
      </c>
      <c r="H8" s="33">
        <v>655</v>
      </c>
      <c r="I8" s="12">
        <f>(H8/B8)/(H11/B11)</f>
        <v>0.9745846264251374</v>
      </c>
    </row>
    <row r="9" spans="1:9" ht="25.5">
      <c r="A9" s="6" t="s">
        <v>9</v>
      </c>
      <c r="B9" s="9">
        <v>955</v>
      </c>
      <c r="C9" s="11">
        <f>B11/5</f>
        <v>2370.6</v>
      </c>
      <c r="D9" s="12">
        <f>(0.6*B9+0.4*C9)/962</f>
        <v>1.5813305613305613</v>
      </c>
      <c r="E9" s="19">
        <v>1050</v>
      </c>
      <c r="F9" s="12">
        <f t="shared" si="0"/>
        <v>1.0994764397905759</v>
      </c>
      <c r="G9" s="12">
        <f t="shared" si="1"/>
        <v>2.0994764397905756</v>
      </c>
      <c r="H9" s="33">
        <v>248.4</v>
      </c>
      <c r="I9" s="12">
        <f>(H9/B9)/(H11/B11)</f>
        <v>0.6532793320688366</v>
      </c>
    </row>
    <row r="10" spans="1:9" ht="25.5">
      <c r="A10" s="6" t="s">
        <v>10</v>
      </c>
      <c r="B10" s="9">
        <v>1547</v>
      </c>
      <c r="C10" s="11">
        <f>B11/5</f>
        <v>2370.6</v>
      </c>
      <c r="D10" s="12">
        <f>(0.6*B10+0.4*C10)/1575</f>
        <v>1.1913904761904763</v>
      </c>
      <c r="E10" s="19">
        <v>965</v>
      </c>
      <c r="F10" s="12">
        <f t="shared" si="0"/>
        <v>0.6237879767291532</v>
      </c>
      <c r="G10" s="12">
        <f t="shared" si="1"/>
        <v>1.6237879767291532</v>
      </c>
      <c r="H10" s="33">
        <v>674.9</v>
      </c>
      <c r="I10" s="12">
        <f>(H10/B10)/(H11/B11)</f>
        <v>1.0957205657479</v>
      </c>
    </row>
    <row r="11" spans="1:9" ht="12.75">
      <c r="A11" s="7" t="s">
        <v>11</v>
      </c>
      <c r="B11" s="10">
        <f>SUM(B6:B10)</f>
        <v>11853</v>
      </c>
      <c r="C11" s="11">
        <v>2409</v>
      </c>
      <c r="D11" s="22">
        <v>1</v>
      </c>
      <c r="E11" s="20">
        <f>SUM(E6:E10)</f>
        <v>3917</v>
      </c>
      <c r="F11" s="12">
        <f t="shared" si="0"/>
        <v>0.33046486121656965</v>
      </c>
      <c r="G11" s="12">
        <f t="shared" si="1"/>
        <v>1.3304648612165697</v>
      </c>
      <c r="H11" s="14">
        <f>SUM(H6:H10)</f>
        <v>4719.3</v>
      </c>
      <c r="I11" s="22">
        <f>(H11/B11)/(H11/B11)</f>
        <v>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12"/>
  <sheetViews>
    <sheetView zoomScalePageLayoutView="0" workbookViewId="0" topLeftCell="F1">
      <selection activeCell="F1" sqref="A1:IV16384"/>
    </sheetView>
  </sheetViews>
  <sheetFormatPr defaultColWidth="9.00390625" defaultRowHeight="12.75"/>
  <cols>
    <col min="1" max="1" width="14.25390625" style="35" customWidth="1"/>
    <col min="2" max="2" width="13.125" style="35" customWidth="1"/>
    <col min="3" max="3" width="10.75390625" style="35" customWidth="1"/>
    <col min="4" max="4" width="14.375" style="35" customWidth="1"/>
    <col min="5" max="5" width="13.375" style="35" customWidth="1"/>
    <col min="6" max="6" width="12.875" style="35" customWidth="1"/>
    <col min="7" max="7" width="13.00390625" style="35" customWidth="1"/>
    <col min="8" max="8" width="12.125" style="35" customWidth="1"/>
    <col min="9" max="9" width="11.875" style="35" customWidth="1"/>
    <col min="10" max="11" width="12.625" style="35" customWidth="1"/>
    <col min="12" max="12" width="15.375" style="35" customWidth="1"/>
    <col min="13" max="13" width="11.625" style="35" customWidth="1"/>
    <col min="14" max="14" width="11.125" style="35" customWidth="1"/>
    <col min="15" max="15" width="12.00390625" style="35" customWidth="1"/>
    <col min="16" max="16" width="10.375" style="35" customWidth="1"/>
    <col min="17" max="17" width="12.625" style="35" customWidth="1"/>
    <col min="18" max="18" width="12.125" style="35" customWidth="1"/>
    <col min="19" max="19" width="10.75390625" style="35" customWidth="1"/>
    <col min="20" max="20" width="12.125" style="35" customWidth="1"/>
    <col min="21" max="21" width="16.25390625" style="35" customWidth="1"/>
    <col min="22" max="22" width="16.75390625" style="35" customWidth="1"/>
    <col min="23" max="16384" width="9.125" style="35" customWidth="1"/>
  </cols>
  <sheetData>
    <row r="1" spans="1:9" ht="14.25">
      <c r="A1" s="34" t="s">
        <v>46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6"/>
      <c r="B2" s="37"/>
      <c r="C2" s="37"/>
      <c r="D2" s="36"/>
      <c r="E2" s="37"/>
      <c r="F2" s="36"/>
      <c r="G2" s="36"/>
      <c r="H2" s="36"/>
      <c r="I2" s="36"/>
    </row>
    <row r="3" spans="1:11" ht="12.75">
      <c r="A3" s="36"/>
      <c r="B3" s="37"/>
      <c r="C3" s="37"/>
      <c r="D3" s="36"/>
      <c r="E3" s="37"/>
      <c r="F3" s="36"/>
      <c r="G3" s="36"/>
      <c r="H3" s="36"/>
      <c r="K3" s="38" t="s">
        <v>17</v>
      </c>
    </row>
    <row r="4" spans="1:22" ht="12.75">
      <c r="A4" s="39" t="s">
        <v>0</v>
      </c>
      <c r="B4" s="40" t="s">
        <v>27</v>
      </c>
      <c r="C4" s="41"/>
      <c r="D4" s="41"/>
      <c r="E4" s="42"/>
      <c r="F4" s="43" t="s">
        <v>28</v>
      </c>
      <c r="G4" s="43"/>
      <c r="H4" s="43"/>
      <c r="I4" s="43"/>
      <c r="J4" s="43"/>
      <c r="K4" s="43"/>
      <c r="L4" s="40" t="s">
        <v>29</v>
      </c>
      <c r="M4" s="41"/>
      <c r="N4" s="41"/>
      <c r="O4" s="41"/>
      <c r="P4" s="42"/>
      <c r="Q4" s="43" t="s">
        <v>30</v>
      </c>
      <c r="R4" s="43"/>
      <c r="S4" s="43"/>
      <c r="T4" s="43"/>
      <c r="U4" s="43"/>
      <c r="V4" s="43"/>
    </row>
    <row r="5" spans="1:22" ht="101.25" customHeight="1">
      <c r="A5" s="44"/>
      <c r="B5" s="45" t="s">
        <v>18</v>
      </c>
      <c r="C5" s="45" t="s">
        <v>21</v>
      </c>
      <c r="D5" s="45" t="s">
        <v>19</v>
      </c>
      <c r="E5" s="45" t="s">
        <v>22</v>
      </c>
      <c r="F5" s="45" t="s">
        <v>20</v>
      </c>
      <c r="G5" s="45" t="s">
        <v>23</v>
      </c>
      <c r="H5" s="45" t="s">
        <v>5</v>
      </c>
      <c r="I5" s="45" t="s">
        <v>24</v>
      </c>
      <c r="J5" s="45" t="s">
        <v>25</v>
      </c>
      <c r="K5" s="45" t="s">
        <v>26</v>
      </c>
      <c r="L5" s="45" t="s">
        <v>31</v>
      </c>
      <c r="M5" s="45" t="s">
        <v>21</v>
      </c>
      <c r="N5" s="45" t="s">
        <v>5</v>
      </c>
      <c r="O5" s="45" t="s">
        <v>32</v>
      </c>
      <c r="P5" s="45" t="s">
        <v>33</v>
      </c>
      <c r="Q5" s="45" t="s">
        <v>35</v>
      </c>
      <c r="R5" s="45" t="s">
        <v>23</v>
      </c>
      <c r="S5" s="45" t="s">
        <v>5</v>
      </c>
      <c r="T5" s="45" t="s">
        <v>25</v>
      </c>
      <c r="U5" s="45" t="s">
        <v>36</v>
      </c>
      <c r="V5" s="45" t="s">
        <v>34</v>
      </c>
    </row>
    <row r="6" spans="1:22" ht="12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7">
        <v>10</v>
      </c>
      <c r="K6" s="47">
        <v>11</v>
      </c>
      <c r="L6" s="46">
        <v>12</v>
      </c>
      <c r="M6" s="46">
        <v>13</v>
      </c>
      <c r="N6" s="46">
        <v>14</v>
      </c>
      <c r="O6" s="46">
        <v>15</v>
      </c>
      <c r="P6" s="46">
        <v>16</v>
      </c>
      <c r="Q6" s="46">
        <v>17</v>
      </c>
      <c r="R6" s="46">
        <v>18</v>
      </c>
      <c r="S6" s="46">
        <v>19</v>
      </c>
      <c r="T6" s="46">
        <v>20</v>
      </c>
      <c r="U6" s="47">
        <v>21</v>
      </c>
      <c r="V6" s="47">
        <v>22</v>
      </c>
    </row>
    <row r="7" spans="1:22" ht="25.5">
      <c r="A7" s="48" t="s">
        <v>6</v>
      </c>
      <c r="B7" s="49">
        <v>0.43</v>
      </c>
      <c r="C7" s="50">
        <v>5182</v>
      </c>
      <c r="D7" s="49">
        <v>0.784</v>
      </c>
      <c r="E7" s="49">
        <f>D7/D12</f>
        <v>0.784</v>
      </c>
      <c r="F7" s="49">
        <v>0.26</v>
      </c>
      <c r="G7" s="50">
        <v>5182</v>
      </c>
      <c r="H7" s="49">
        <v>1.128</v>
      </c>
      <c r="I7" s="49">
        <v>0.784</v>
      </c>
      <c r="J7" s="51">
        <v>0.82</v>
      </c>
      <c r="K7" s="51">
        <f>(H7*I7*J7)/(H12*I12*J12)</f>
        <v>0.5448299323816679</v>
      </c>
      <c r="L7" s="49">
        <v>0.22</v>
      </c>
      <c r="M7" s="50">
        <v>5182</v>
      </c>
      <c r="N7" s="49">
        <v>1.128</v>
      </c>
      <c r="O7" s="51">
        <v>0.82</v>
      </c>
      <c r="P7" s="49">
        <f>(N7*O7)/(N12*O12)</f>
        <v>0.6949361382419234</v>
      </c>
      <c r="Q7" s="49">
        <v>0.09</v>
      </c>
      <c r="R7" s="50">
        <v>5182</v>
      </c>
      <c r="S7" s="49">
        <v>1.128</v>
      </c>
      <c r="T7" s="51">
        <v>0.82</v>
      </c>
      <c r="U7" s="51">
        <f>(S7*T7)/(S12*T12)</f>
        <v>0.6949361382419234</v>
      </c>
      <c r="V7" s="51">
        <f>(B7*E7)+(F7*K7)+(L7*P7)+(Q7*U7)</f>
        <v>0.6942059852742299</v>
      </c>
    </row>
    <row r="8" spans="1:22" ht="25.5">
      <c r="A8" s="48" t="s">
        <v>7</v>
      </c>
      <c r="B8" s="49">
        <v>0.43</v>
      </c>
      <c r="C8" s="52">
        <v>2481</v>
      </c>
      <c r="D8" s="49">
        <v>0.979</v>
      </c>
      <c r="E8" s="49">
        <f>D8/D12</f>
        <v>0.979</v>
      </c>
      <c r="F8" s="49">
        <v>0.26</v>
      </c>
      <c r="G8" s="52">
        <v>2481</v>
      </c>
      <c r="H8" s="51">
        <v>1.112</v>
      </c>
      <c r="I8" s="49">
        <v>0.979</v>
      </c>
      <c r="J8" s="52">
        <v>1.085</v>
      </c>
      <c r="K8" s="51">
        <f>(H8*I8*J8)/(H12*I12*J12)</f>
        <v>0.8874403305785125</v>
      </c>
      <c r="L8" s="49">
        <v>0.22</v>
      </c>
      <c r="M8" s="52">
        <v>2481</v>
      </c>
      <c r="N8" s="51">
        <v>1.112</v>
      </c>
      <c r="O8" s="52">
        <v>1.085</v>
      </c>
      <c r="P8" s="49">
        <f>(N8*O8)/(N12*O12)</f>
        <v>0.9064763335837717</v>
      </c>
      <c r="Q8" s="49">
        <v>0.09</v>
      </c>
      <c r="R8" s="52">
        <v>2481</v>
      </c>
      <c r="S8" s="51">
        <v>1.112</v>
      </c>
      <c r="T8" s="52">
        <v>1.085</v>
      </c>
      <c r="U8" s="51">
        <f>(S8*T8)/(S12*T12)</f>
        <v>0.9064763335837717</v>
      </c>
      <c r="V8" s="51">
        <f>(B8*E8)+(F8*K8)+(L8*P8)+(Q8*U8)</f>
        <v>0.9327121493613826</v>
      </c>
    </row>
    <row r="9" spans="1:22" ht="25.5">
      <c r="A9" s="48" t="s">
        <v>8</v>
      </c>
      <c r="B9" s="49">
        <v>0.43</v>
      </c>
      <c r="C9" s="52">
        <v>1688</v>
      </c>
      <c r="D9" s="49">
        <v>1.16</v>
      </c>
      <c r="E9" s="49">
        <f>D9/D12</f>
        <v>1.16</v>
      </c>
      <c r="F9" s="49">
        <v>0.26</v>
      </c>
      <c r="G9" s="52">
        <v>1688</v>
      </c>
      <c r="H9" s="51">
        <v>1.625</v>
      </c>
      <c r="I9" s="49">
        <v>1.16</v>
      </c>
      <c r="J9" s="52">
        <v>0.941</v>
      </c>
      <c r="K9" s="51">
        <f>(H9*I9*J9)/(H12*I12*J12)</f>
        <v>1.332670924117205</v>
      </c>
      <c r="L9" s="49">
        <v>0.22</v>
      </c>
      <c r="M9" s="52">
        <v>1688</v>
      </c>
      <c r="N9" s="51">
        <v>1.625</v>
      </c>
      <c r="O9" s="52">
        <v>0.941</v>
      </c>
      <c r="P9" s="49">
        <f>(N9*O9)/(N12*O12)</f>
        <v>1.148854244928625</v>
      </c>
      <c r="Q9" s="49">
        <v>0.09</v>
      </c>
      <c r="R9" s="52">
        <v>1688</v>
      </c>
      <c r="S9" s="51">
        <v>1.625</v>
      </c>
      <c r="T9" s="52">
        <v>0.941</v>
      </c>
      <c r="U9" s="51">
        <f>(S9*T9)/(S12*T12)</f>
        <v>1.148854244928625</v>
      </c>
      <c r="V9" s="51">
        <f>(B9*E9)+(F9*K9)+(L9*P9)+(Q9*U9)</f>
        <v>1.201439256198347</v>
      </c>
    </row>
    <row r="10" spans="1:22" ht="25.5">
      <c r="A10" s="48" t="s">
        <v>9</v>
      </c>
      <c r="B10" s="49">
        <v>0.43</v>
      </c>
      <c r="C10" s="52">
        <v>955</v>
      </c>
      <c r="D10" s="49">
        <v>1.602</v>
      </c>
      <c r="E10" s="49">
        <f>D10/D12</f>
        <v>1.602</v>
      </c>
      <c r="F10" s="49">
        <v>0.26</v>
      </c>
      <c r="G10" s="52">
        <v>955</v>
      </c>
      <c r="H10" s="51">
        <v>2</v>
      </c>
      <c r="I10" s="49">
        <v>1.602</v>
      </c>
      <c r="J10" s="51">
        <v>0.69</v>
      </c>
      <c r="K10" s="51">
        <f>(H10*I10*J10)/(H12*I12*J12)</f>
        <v>1.6609767092411722</v>
      </c>
      <c r="L10" s="49">
        <v>0.22</v>
      </c>
      <c r="M10" s="52">
        <v>955</v>
      </c>
      <c r="N10" s="51">
        <v>2</v>
      </c>
      <c r="O10" s="51">
        <v>0.69</v>
      </c>
      <c r="P10" s="49">
        <f>(N10*O10)/(N12*O12)</f>
        <v>1.0368144252441773</v>
      </c>
      <c r="Q10" s="49">
        <v>0.09</v>
      </c>
      <c r="R10" s="52">
        <v>955</v>
      </c>
      <c r="S10" s="51">
        <v>2</v>
      </c>
      <c r="T10" s="51">
        <v>0.69</v>
      </c>
      <c r="U10" s="51">
        <f>(S10*T10)/(S12*T12)</f>
        <v>1.0368144252441773</v>
      </c>
      <c r="V10" s="51">
        <f>(B10*E10)+(F10*K10)+(L10*P10)+(Q10*U10)</f>
        <v>1.4421264162283998</v>
      </c>
    </row>
    <row r="11" spans="1:22" ht="25.5">
      <c r="A11" s="48" t="s">
        <v>10</v>
      </c>
      <c r="B11" s="49">
        <v>0.43</v>
      </c>
      <c r="C11" s="52">
        <v>1547</v>
      </c>
      <c r="D11" s="49">
        <v>1.212</v>
      </c>
      <c r="E11" s="49">
        <f>D11/D12</f>
        <v>1.212</v>
      </c>
      <c r="F11" s="49">
        <v>0.26</v>
      </c>
      <c r="G11" s="52">
        <v>1547</v>
      </c>
      <c r="H11" s="51">
        <v>1.63</v>
      </c>
      <c r="I11" s="49">
        <v>1.212</v>
      </c>
      <c r="J11" s="52">
        <v>1.717</v>
      </c>
      <c r="K11" s="51">
        <f>(H11*I11*J11)/(H12*I12*J12)</f>
        <v>2.5484872426746805</v>
      </c>
      <c r="L11" s="49">
        <v>0.22</v>
      </c>
      <c r="M11" s="52">
        <v>1547</v>
      </c>
      <c r="N11" s="51">
        <v>1.63</v>
      </c>
      <c r="O11" s="52">
        <v>1.717</v>
      </c>
      <c r="P11" s="49">
        <f>(N11*O11)/(N12*O12)</f>
        <v>2.1027122464312544</v>
      </c>
      <c r="Q11" s="49">
        <v>0.09</v>
      </c>
      <c r="R11" s="52">
        <v>1547</v>
      </c>
      <c r="S11" s="51">
        <v>1.63</v>
      </c>
      <c r="T11" s="52">
        <v>1.717</v>
      </c>
      <c r="U11" s="51">
        <f>(S11*T11)/(S12*T12)</f>
        <v>2.1027122464312544</v>
      </c>
      <c r="V11" s="51">
        <f>(B11*E11)+(F11*K11)+(L11*P11)+(Q11*U11)</f>
        <v>1.835607479489106</v>
      </c>
    </row>
    <row r="12" spans="1:22" ht="12.75">
      <c r="A12" s="53" t="s">
        <v>11</v>
      </c>
      <c r="B12" s="54">
        <v>0.43</v>
      </c>
      <c r="C12" s="55">
        <f>SUM(C7:C11)</f>
        <v>11853</v>
      </c>
      <c r="D12" s="54">
        <v>1</v>
      </c>
      <c r="E12" s="54">
        <v>1</v>
      </c>
      <c r="F12" s="56">
        <v>0.26</v>
      </c>
      <c r="G12" s="55">
        <f>SUM(G7:G11)</f>
        <v>11853</v>
      </c>
      <c r="H12" s="54">
        <v>1.331</v>
      </c>
      <c r="I12" s="54">
        <v>1</v>
      </c>
      <c r="J12" s="54">
        <v>1</v>
      </c>
      <c r="K12" s="54">
        <v>1</v>
      </c>
      <c r="L12" s="54">
        <v>0.22</v>
      </c>
      <c r="M12" s="55">
        <f>SUM(M7:M11)</f>
        <v>11853</v>
      </c>
      <c r="N12" s="54">
        <v>1.331</v>
      </c>
      <c r="O12" s="54">
        <v>1</v>
      </c>
      <c r="P12" s="54">
        <v>1</v>
      </c>
      <c r="Q12" s="56">
        <v>0.09</v>
      </c>
      <c r="R12" s="55">
        <f>SUM(R7:R11)</f>
        <v>11853</v>
      </c>
      <c r="S12" s="54">
        <v>1.331</v>
      </c>
      <c r="T12" s="54">
        <v>1</v>
      </c>
      <c r="U12" s="54">
        <v>1</v>
      </c>
      <c r="V12" s="54">
        <v>1</v>
      </c>
    </row>
  </sheetData>
  <sheetProtection/>
  <mergeCells count="6">
    <mergeCell ref="L4:P4"/>
    <mergeCell ref="Q4:V4"/>
    <mergeCell ref="A1:I1"/>
    <mergeCell ref="B4:E4"/>
    <mergeCell ref="F4:K4"/>
    <mergeCell ref="A4:A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4.25390625" style="3" customWidth="1"/>
    <col min="2" max="2" width="13.875" style="3" customWidth="1"/>
    <col min="3" max="3" width="16.00390625" style="3" customWidth="1"/>
    <col min="4" max="4" width="14.375" style="3" customWidth="1"/>
    <col min="5" max="5" width="13.375" style="21" customWidth="1"/>
    <col min="6" max="6" width="12.875" style="3" customWidth="1"/>
    <col min="7" max="7" width="13.00390625" style="3" customWidth="1"/>
    <col min="8" max="8" width="23.25390625" style="3" customWidth="1"/>
    <col min="9" max="16384" width="9.125" style="3" customWidth="1"/>
  </cols>
  <sheetData>
    <row r="1" spans="1:8" ht="14.25">
      <c r="A1" s="28" t="s">
        <v>47</v>
      </c>
      <c r="B1" s="28"/>
      <c r="C1" s="28"/>
      <c r="D1" s="28"/>
      <c r="E1" s="28"/>
      <c r="F1" s="28"/>
      <c r="G1" s="28"/>
      <c r="H1" s="28"/>
    </row>
    <row r="2" spans="1:8" ht="12.75">
      <c r="A2" s="1"/>
      <c r="B2" s="2"/>
      <c r="C2" s="2"/>
      <c r="D2" s="1"/>
      <c r="E2" s="15"/>
      <c r="F2" s="1"/>
      <c r="G2" s="1"/>
      <c r="H2" s="1"/>
    </row>
    <row r="3" spans="1:8" ht="12.75">
      <c r="A3" s="1"/>
      <c r="B3" s="2"/>
      <c r="C3" s="2"/>
      <c r="D3" s="1"/>
      <c r="E3" s="15"/>
      <c r="F3" s="1"/>
      <c r="G3" s="1"/>
      <c r="H3" s="13" t="s">
        <v>37</v>
      </c>
    </row>
    <row r="4" spans="1:8" ht="114.75" customHeight="1">
      <c r="A4" s="4" t="s">
        <v>0</v>
      </c>
      <c r="B4" s="4" t="s">
        <v>16</v>
      </c>
      <c r="C4" s="4" t="s">
        <v>45</v>
      </c>
      <c r="D4" s="4" t="s">
        <v>38</v>
      </c>
      <c r="E4" s="16" t="s">
        <v>39</v>
      </c>
      <c r="F4" s="4" t="s">
        <v>40</v>
      </c>
      <c r="G4" s="4" t="s">
        <v>41</v>
      </c>
      <c r="H4" s="4" t="s">
        <v>42</v>
      </c>
    </row>
    <row r="5" spans="1:8" ht="12.75">
      <c r="A5" s="5">
        <v>1</v>
      </c>
      <c r="B5" s="5">
        <v>2</v>
      </c>
      <c r="C5" s="5">
        <v>3</v>
      </c>
      <c r="D5" s="5">
        <v>4</v>
      </c>
      <c r="E5" s="17">
        <v>5</v>
      </c>
      <c r="F5" s="5">
        <v>6</v>
      </c>
      <c r="G5" s="5">
        <v>7</v>
      </c>
      <c r="H5" s="5">
        <v>8</v>
      </c>
    </row>
    <row r="6" spans="1:8" ht="25.5">
      <c r="A6" s="6" t="s">
        <v>6</v>
      </c>
      <c r="B6" s="29">
        <v>5182</v>
      </c>
      <c r="C6" s="12">
        <f>'налоговый потенциал'!F5</f>
        <v>14042.1</v>
      </c>
      <c r="D6" s="12">
        <f aca="true" t="shared" si="0" ref="D6:D11">C6/B6</f>
        <v>2.7097838672327286</v>
      </c>
      <c r="E6" s="22">
        <f>D6/D11</f>
        <v>1.3430031323701173</v>
      </c>
      <c r="F6" s="12">
        <f>'Таблица 2'!V7</f>
        <v>0.6942059852742299</v>
      </c>
      <c r="G6" s="12">
        <f>E6/F6</f>
        <v>1.934588812050641</v>
      </c>
      <c r="H6" s="24">
        <v>0</v>
      </c>
    </row>
    <row r="7" spans="1:8" ht="25.5">
      <c r="A7" s="6" t="s">
        <v>7</v>
      </c>
      <c r="B7" s="30">
        <v>2481</v>
      </c>
      <c r="C7" s="12">
        <f>'налоговый потенциал'!F6</f>
        <v>3084.9700000000003</v>
      </c>
      <c r="D7" s="12">
        <f t="shared" si="0"/>
        <v>1.2434381297863766</v>
      </c>
      <c r="E7" s="25">
        <f>D7/D11</f>
        <v>0.6162636523911824</v>
      </c>
      <c r="F7" s="12">
        <f>'Таблица 2'!V8</f>
        <v>0.9327121493613826</v>
      </c>
      <c r="G7" s="12">
        <f>E7/F7</f>
        <v>0.6607222311976221</v>
      </c>
      <c r="H7" s="14">
        <f>(1-G7)*(F7*B7)</f>
        <v>785.1087209830665</v>
      </c>
    </row>
    <row r="8" spans="1:8" ht="25.5">
      <c r="A8" s="6" t="s">
        <v>8</v>
      </c>
      <c r="B8" s="30">
        <v>1688</v>
      </c>
      <c r="C8" s="12">
        <f>'налоговый потенциал'!F7</f>
        <v>3184.3</v>
      </c>
      <c r="D8" s="12">
        <f t="shared" si="0"/>
        <v>1.8864336492890996</v>
      </c>
      <c r="E8" s="25">
        <f>D8/D11</f>
        <v>0.9349403583950353</v>
      </c>
      <c r="F8" s="12">
        <f>'Таблица 2'!V9</f>
        <v>1.201439256198347</v>
      </c>
      <c r="G8" s="12">
        <f>E8/F8</f>
        <v>0.7781836273216338</v>
      </c>
      <c r="H8" s="14">
        <f>(1-G8)*(F8*B8)</f>
        <v>449.8501394919899</v>
      </c>
    </row>
    <row r="9" spans="1:8" ht="25.5">
      <c r="A9" s="6" t="s">
        <v>9</v>
      </c>
      <c r="B9" s="30">
        <v>955</v>
      </c>
      <c r="C9" s="12">
        <f>'налоговый потенциал'!F8</f>
        <v>1246.0149999999999</v>
      </c>
      <c r="D9" s="12">
        <f t="shared" si="0"/>
        <v>1.3047277486910993</v>
      </c>
      <c r="E9" s="25">
        <f>D9/D11</f>
        <v>0.6466395621329699</v>
      </c>
      <c r="F9" s="12">
        <f>'Таблица 2'!V10</f>
        <v>1.4421264162283998</v>
      </c>
      <c r="G9" s="12">
        <f>E9/F9</f>
        <v>0.4483931192551964</v>
      </c>
      <c r="H9" s="14">
        <f>(1-G9)*(F9*B9)</f>
        <v>759.6899456611355</v>
      </c>
    </row>
    <row r="10" spans="1:8" ht="25.5">
      <c r="A10" s="6" t="s">
        <v>10</v>
      </c>
      <c r="B10" s="30">
        <v>1547</v>
      </c>
      <c r="C10" s="12">
        <f>'налоговый потенциал'!F9</f>
        <v>2358.4700000000003</v>
      </c>
      <c r="D10" s="12">
        <f t="shared" si="0"/>
        <v>1.5245442792501618</v>
      </c>
      <c r="E10" s="25">
        <f>D10/D11</f>
        <v>0.7555834128427424</v>
      </c>
      <c r="F10" s="12">
        <f>'Таблица 2'!V11</f>
        <v>1.835607479489106</v>
      </c>
      <c r="G10" s="12">
        <f>E10/F10</f>
        <v>0.4116258085051166</v>
      </c>
      <c r="H10" s="14">
        <f>(1-G10)*(F10*B10)</f>
        <v>1670.7972311019246</v>
      </c>
    </row>
    <row r="11" spans="1:8" ht="12.75">
      <c r="A11" s="7" t="s">
        <v>11</v>
      </c>
      <c r="B11" s="31">
        <f>SUM(B6:B10)</f>
        <v>11853</v>
      </c>
      <c r="C11" s="26">
        <f>SUM(C6:C10)</f>
        <v>23915.855</v>
      </c>
      <c r="D11" s="27">
        <f t="shared" si="0"/>
        <v>2.0177048004724543</v>
      </c>
      <c r="E11" s="23">
        <v>1</v>
      </c>
      <c r="F11" s="26">
        <f>E11/B11</f>
        <v>8.436682696363789E-05</v>
      </c>
      <c r="G11" s="26">
        <f>1+F11</f>
        <v>1.0000843668269637</v>
      </c>
      <c r="H11" s="14">
        <f>SUM(H6:H10)</f>
        <v>3665.4460372381163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7.375" style="58" customWidth="1"/>
    <col min="2" max="6" width="18.875" style="58" customWidth="1"/>
    <col min="7" max="16384" width="9.125" style="58" customWidth="1"/>
  </cols>
  <sheetData>
    <row r="1" spans="1:6" ht="16.5">
      <c r="A1" s="57" t="s">
        <v>54</v>
      </c>
      <c r="B1" s="57"/>
      <c r="C1" s="57"/>
      <c r="D1" s="57"/>
      <c r="E1" s="57"/>
      <c r="F1" s="57"/>
    </row>
    <row r="3" spans="1:6" ht="94.5">
      <c r="A3" s="59" t="s">
        <v>48</v>
      </c>
      <c r="B3" s="59" t="s">
        <v>49</v>
      </c>
      <c r="C3" s="59" t="s">
        <v>50</v>
      </c>
      <c r="D3" s="59" t="s">
        <v>51</v>
      </c>
      <c r="E3" s="59" t="s">
        <v>52</v>
      </c>
      <c r="F3" s="59" t="s">
        <v>55</v>
      </c>
    </row>
    <row r="4" spans="1:6" ht="15.75">
      <c r="A4" s="59"/>
      <c r="B4" s="59">
        <v>1</v>
      </c>
      <c r="C4" s="59">
        <v>2</v>
      </c>
      <c r="D4" s="59">
        <v>3</v>
      </c>
      <c r="E4" s="59">
        <v>4</v>
      </c>
      <c r="F4" s="60">
        <v>5</v>
      </c>
    </row>
    <row r="5" spans="1:6" ht="15.75">
      <c r="A5" s="61" t="s">
        <v>6</v>
      </c>
      <c r="B5" s="62">
        <v>8784.2</v>
      </c>
      <c r="C5" s="62">
        <v>1300</v>
      </c>
      <c r="D5" s="62">
        <v>1980</v>
      </c>
      <c r="E5" s="63">
        <v>1977.9</v>
      </c>
      <c r="F5" s="62">
        <f>SUM(B5:E5)</f>
        <v>14042.1</v>
      </c>
    </row>
    <row r="6" spans="1:6" ht="15.75">
      <c r="A6" s="61" t="s">
        <v>7</v>
      </c>
      <c r="B6" s="62">
        <v>465</v>
      </c>
      <c r="C6" s="62">
        <v>320</v>
      </c>
      <c r="D6" s="62">
        <v>1353</v>
      </c>
      <c r="E6" s="63">
        <v>946.97</v>
      </c>
      <c r="F6" s="62">
        <f>SUM(B6:E6)</f>
        <v>3084.9700000000003</v>
      </c>
    </row>
    <row r="7" spans="1:6" ht="15.75">
      <c r="A7" s="61" t="s">
        <v>8</v>
      </c>
      <c r="B7" s="62">
        <v>600</v>
      </c>
      <c r="C7" s="62">
        <v>90</v>
      </c>
      <c r="D7" s="62">
        <v>1850</v>
      </c>
      <c r="E7" s="63">
        <v>644.3</v>
      </c>
      <c r="F7" s="62">
        <f>SUM(B7:E7)</f>
        <v>3184.3</v>
      </c>
    </row>
    <row r="8" spans="1:6" ht="15.75">
      <c r="A8" s="61" t="s">
        <v>9</v>
      </c>
      <c r="B8" s="62">
        <v>191.5</v>
      </c>
      <c r="C8" s="62">
        <v>80</v>
      </c>
      <c r="D8" s="62">
        <v>610</v>
      </c>
      <c r="E8" s="63">
        <v>364.515</v>
      </c>
      <c r="F8" s="62">
        <f>SUM(B8:E8)</f>
        <v>1246.0149999999999</v>
      </c>
    </row>
    <row r="9" spans="1:6" ht="15.75">
      <c r="A9" s="61" t="s">
        <v>10</v>
      </c>
      <c r="B9" s="62">
        <v>625</v>
      </c>
      <c r="C9" s="62">
        <v>113</v>
      </c>
      <c r="D9" s="62">
        <v>1030</v>
      </c>
      <c r="E9" s="63">
        <v>590.47</v>
      </c>
      <c r="F9" s="62">
        <f>SUM(B9:E9)</f>
        <v>2358.4700000000003</v>
      </c>
    </row>
    <row r="10" spans="1:6" ht="15.75">
      <c r="A10" s="61"/>
      <c r="B10" s="62"/>
      <c r="C10" s="62"/>
      <c r="D10" s="62"/>
      <c r="E10" s="64"/>
      <c r="F10" s="62"/>
    </row>
    <row r="11" spans="1:6" ht="15.75">
      <c r="A11" s="61"/>
      <c r="B11" s="62"/>
      <c r="C11" s="62"/>
      <c r="D11" s="62"/>
      <c r="E11" s="65"/>
      <c r="F11" s="62"/>
    </row>
    <row r="12" spans="1:6" ht="15.75">
      <c r="A12" s="59" t="s">
        <v>53</v>
      </c>
      <c r="B12" s="66">
        <f>SUM(B5:B11)</f>
        <v>10665.7</v>
      </c>
      <c r="C12" s="67">
        <f>SUM(C5:C11)</f>
        <v>1903</v>
      </c>
      <c r="D12" s="67">
        <f>SUM(D5:D11)</f>
        <v>6823</v>
      </c>
      <c r="E12" s="67">
        <f>SUM(E5:E11)</f>
        <v>4524.155</v>
      </c>
      <c r="F12" s="67">
        <f>SUM(F5:F11)</f>
        <v>23915.855</v>
      </c>
    </row>
    <row r="13" spans="1:6" ht="15.75">
      <c r="A13" s="68"/>
      <c r="B13" s="69"/>
      <c r="C13" s="69"/>
      <c r="D13" s="69"/>
      <c r="E13" s="69"/>
      <c r="F13" s="69"/>
    </row>
    <row r="14" spans="1:6" ht="15.75">
      <c r="A14" s="69"/>
      <c r="B14" s="69"/>
      <c r="C14" s="69"/>
      <c r="D14" s="69"/>
      <c r="E14" s="69"/>
      <c r="F14" s="69"/>
    </row>
    <row r="15" spans="1:6" ht="15.75">
      <c r="A15" s="69"/>
      <c r="B15" s="69"/>
      <c r="C15" s="69"/>
      <c r="D15" s="69"/>
      <c r="E15" s="69"/>
      <c r="F15" s="69"/>
    </row>
    <row r="16" spans="1:6" ht="15.75">
      <c r="A16" s="69"/>
      <c r="B16" s="69"/>
      <c r="C16" s="69"/>
      <c r="D16" s="69"/>
      <c r="E16" s="69"/>
      <c r="F16" s="69"/>
    </row>
    <row r="17" spans="1:6" ht="15.75">
      <c r="A17" s="69"/>
      <c r="B17" s="69"/>
      <c r="C17" s="69"/>
      <c r="D17" s="69"/>
      <c r="E17" s="69"/>
      <c r="F17" s="69"/>
    </row>
    <row r="18" spans="1:6" ht="15.75">
      <c r="A18" s="69"/>
      <c r="B18" s="69"/>
      <c r="C18" s="69"/>
      <c r="D18" s="69"/>
      <c r="E18" s="69"/>
      <c r="F18" s="6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Hvesik_EA</cp:lastModifiedBy>
  <cp:lastPrinted>2021-10-28T11:21:13Z</cp:lastPrinted>
  <dcterms:created xsi:type="dcterms:W3CDTF">2020-10-09T06:03:02Z</dcterms:created>
  <dcterms:modified xsi:type="dcterms:W3CDTF">2021-10-28T11:21:17Z</dcterms:modified>
  <cp:category/>
  <cp:version/>
  <cp:contentType/>
  <cp:contentStatus/>
</cp:coreProperties>
</file>